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475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<sst xmlns="http://schemas.openxmlformats.org/spreadsheetml/2006/main" count="119" uniqueCount="34">
  <si>
    <t>Speed</t>
  </si>
  <si>
    <t>Distance</t>
  </si>
  <si>
    <t>Max speed</t>
  </si>
  <si>
    <t>Acceleration</t>
  </si>
  <si>
    <t>Cycle time</t>
  </si>
  <si>
    <t>mm</t>
  </si>
  <si>
    <t>m/s</t>
  </si>
  <si>
    <r>
      <t>m/s</t>
    </r>
    <r>
      <rPr>
        <vertAlign val="superscript"/>
        <sz val="10"/>
        <rFont val="Arial"/>
        <family val="2"/>
      </rPr>
      <t>2</t>
    </r>
  </si>
  <si>
    <t>sec</t>
  </si>
  <si>
    <t>Acceleration time</t>
  </si>
  <si>
    <t>Acceleration dist.</t>
  </si>
  <si>
    <t>Average speed</t>
  </si>
  <si>
    <r>
      <t>m/s</t>
    </r>
  </si>
  <si>
    <t>1/3 time</t>
  </si>
  <si>
    <t>1/3 dist</t>
  </si>
  <si>
    <t>Const. speed dist</t>
  </si>
  <si>
    <t>Const. speed time</t>
  </si>
  <si>
    <t>sek</t>
  </si>
  <si>
    <t>Calculation of move profile</t>
  </si>
  <si>
    <t>Customer:</t>
  </si>
  <si>
    <t>Project:</t>
  </si>
  <si>
    <t>Date:</t>
  </si>
  <si>
    <t>Ref.:</t>
  </si>
  <si>
    <t>Deceleration</t>
  </si>
  <si>
    <t>Distance (stroke)</t>
  </si>
  <si>
    <t>Distance for acc.</t>
  </si>
  <si>
    <t>Time for acc.</t>
  </si>
  <si>
    <t>s</t>
  </si>
  <si>
    <t>Distance for decel.</t>
  </si>
  <si>
    <t>Time for decel.</t>
  </si>
  <si>
    <t>Dist. at const speed</t>
  </si>
  <si>
    <t>Time at const speed</t>
  </si>
  <si>
    <t>Customized profile</t>
  </si>
  <si>
    <t>Edit 3  2009-03-27  J.Hj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</si>
</sst>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"/>
    <numFmt numFmtId="174" formatCode="0.000"/>
    <numFmt numFmtId="175" formatCode="0.0"/>
  </numFmts>
  <fonts count="11">
    <font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9.75"/>
      <name val="Arial"/>
      <family val="0"/>
    </font>
    <font>
      <b/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74" fontId="2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174" fontId="2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" borderId="0" xfId="0" applyFont="1" applyFill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Alignment="1" applyProtection="1">
      <alignment horizontal="center"/>
      <protection locked="0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325"/>
          <c:w val="0.9165"/>
          <c:h val="0.769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Blad1!$L$24:$O$24</c:f>
              <c:numCache/>
            </c:numRef>
          </c:xVal>
          <c:yVal>
            <c:numRef>
              <c:f>Blad1!$L$25:$O$25</c:f>
              <c:numCache/>
            </c:numRef>
          </c:yVal>
          <c:smooth val="0"/>
        </c:ser>
        <c:axId val="13017519"/>
        <c:axId val="50048808"/>
      </c:scatterChart>
      <c:valAx>
        <c:axId val="13017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48808"/>
        <c:crosses val="autoZero"/>
        <c:crossBetween val="midCat"/>
        <c:dispUnits/>
      </c:valAx>
      <c:valAx>
        <c:axId val="5004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7519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1"/>
          <c:w val="0.91675"/>
          <c:h val="0.76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Blad1!$J$46:$M$46</c:f>
              <c:numCache>
                <c:ptCount val="4"/>
                <c:pt idx="0">
                  <c:v>0</c:v>
                </c:pt>
                <c:pt idx="1">
                  <c:v>266.6666666666667</c:v>
                </c:pt>
                <c:pt idx="2">
                  <c:v>533.3333333333334</c:v>
                </c:pt>
                <c:pt idx="3">
                  <c:v>800</c:v>
                </c:pt>
              </c:numCache>
            </c:numRef>
          </c:xVal>
          <c:yVal>
            <c:numRef>
              <c:f>Blad1!$J$47:$M$47</c:f>
              <c:numCache>
                <c:ptCount val="4"/>
                <c:pt idx="0">
                  <c:v>0</c:v>
                </c:pt>
                <c:pt idx="1">
                  <c:v>1.3333333333333335</c:v>
                </c:pt>
                <c:pt idx="2">
                  <c:v>1.3333333333333335</c:v>
                </c:pt>
                <c:pt idx="3">
                  <c:v>0</c:v>
                </c:pt>
              </c:numCache>
            </c:numRef>
          </c:yVal>
          <c:smooth val="0"/>
        </c:ser>
        <c:axId val="47786089"/>
        <c:axId val="27421618"/>
      </c:scatterChart>
      <c:valAx>
        <c:axId val="47786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21618"/>
        <c:crosses val="autoZero"/>
        <c:crossBetween val="midCat"/>
        <c:dispUnits/>
      </c:valAx>
      <c:valAx>
        <c:axId val="2742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86089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925"/>
          <c:w val="0.91625"/>
          <c:h val="0.783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Blad1!$J$73:$M$73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10</c:v>
                </c:pt>
              </c:numCache>
            </c:numRef>
          </c:xVal>
          <c:yVal>
            <c:numRef>
              <c:f>Blad1!$J$74:$M$74</c:f>
              <c:numCache>
                <c:ptCount val="4"/>
                <c:pt idx="0">
                  <c:v>0</c:v>
                </c:pt>
                <c:pt idx="1">
                  <c:v>0.06</c:v>
                </c:pt>
                <c:pt idx="2">
                  <c:v>0.06</c:v>
                </c:pt>
                <c:pt idx="3">
                  <c:v>0</c:v>
                </c:pt>
              </c:numCache>
            </c:numRef>
          </c:yVal>
          <c:smooth val="0"/>
        </c:ser>
        <c:axId val="45467971"/>
        <c:axId val="6558556"/>
      </c:scatterChart>
      <c:valAx>
        <c:axId val="4546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8556"/>
        <c:crosses val="autoZero"/>
        <c:crossBetween val="midCat"/>
        <c:dispUnits/>
      </c:valAx>
      <c:valAx>
        <c:axId val="655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67971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95"/>
          <c:w val="0.91675"/>
          <c:h val="0.871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Blad1!$K$95:$N$95</c:f>
              <c:numCache>
                <c:ptCount val="4"/>
                <c:pt idx="0">
                  <c:v>0</c:v>
                </c:pt>
                <c:pt idx="1">
                  <c:v>20.000000000000004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Blad1!$K$96:$N$96</c:f>
              <c:numCache>
                <c:ptCount val="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</c:numCache>
            </c:numRef>
          </c:yVal>
          <c:smooth val="0"/>
        </c:ser>
        <c:axId val="59027005"/>
        <c:axId val="61480998"/>
      </c:scatterChart>
      <c:valAx>
        <c:axId val="5902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80998"/>
        <c:crosses val="autoZero"/>
        <c:crossBetween val="midCat"/>
        <c:dispUnits/>
      </c:valAx>
      <c:valAx>
        <c:axId val="6148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7005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95250</xdr:rowOff>
    </xdr:from>
    <xdr:to>
      <xdr:col>0</xdr:col>
      <xdr:colOff>514350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13239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152400</xdr:rowOff>
    </xdr:from>
    <xdr:to>
      <xdr:col>3</xdr:col>
      <xdr:colOff>304800</xdr:colOff>
      <xdr:row>12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514350" y="22288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0</xdr:colOff>
      <xdr:row>12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6096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2192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95250</xdr:rowOff>
    </xdr:from>
    <xdr:to>
      <xdr:col>0</xdr:col>
      <xdr:colOff>514350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514350" y="3790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27</xdr:row>
      <xdr:rowOff>152400</xdr:rowOff>
    </xdr:from>
    <xdr:to>
      <xdr:col>4</xdr:col>
      <xdr:colOff>447675</xdr:colOff>
      <xdr:row>27</xdr:row>
      <xdr:rowOff>152400</xdr:rowOff>
    </xdr:to>
    <xdr:sp>
      <xdr:nvSpPr>
        <xdr:cNvPr id="6" name="Line 7"/>
        <xdr:cNvSpPr>
          <a:spLocks/>
        </xdr:cNvSpPr>
      </xdr:nvSpPr>
      <xdr:spPr>
        <a:xfrm>
          <a:off x="504825" y="4657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152400</xdr:rowOff>
    </xdr:from>
    <xdr:to>
      <xdr:col>2</xdr:col>
      <xdr:colOff>133350</xdr:colOff>
      <xdr:row>27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609600" y="4010025"/>
          <a:ext cx="742950" cy="647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24</xdr:row>
      <xdr:rowOff>0</xdr:rowOff>
    </xdr:from>
    <xdr:to>
      <xdr:col>4</xdr:col>
      <xdr:colOff>38100</xdr:colOff>
      <xdr:row>27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771650" y="4019550"/>
          <a:ext cx="70485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552450</xdr:colOff>
      <xdr:row>24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343025" y="4019550"/>
          <a:ext cx="4286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21</xdr:row>
      <xdr:rowOff>57150</xdr:rowOff>
    </xdr:from>
    <xdr:to>
      <xdr:col>15</xdr:col>
      <xdr:colOff>561975</xdr:colOff>
      <xdr:row>37</xdr:row>
      <xdr:rowOff>133350</xdr:rowOff>
    </xdr:to>
    <xdr:graphicFrame>
      <xdr:nvGraphicFramePr>
        <xdr:cNvPr id="10" name="Chart 11"/>
        <xdr:cNvGraphicFramePr/>
      </xdr:nvGraphicFramePr>
      <xdr:xfrm>
        <a:off x="4829175" y="3590925"/>
        <a:ext cx="4876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43</xdr:row>
      <xdr:rowOff>95250</xdr:rowOff>
    </xdr:from>
    <xdr:to>
      <xdr:col>0</xdr:col>
      <xdr:colOff>514350</xdr:colOff>
      <xdr:row>49</xdr:row>
      <xdr:rowOff>0</xdr:rowOff>
    </xdr:to>
    <xdr:sp>
      <xdr:nvSpPr>
        <xdr:cNvPr id="11" name="Line 12"/>
        <xdr:cNvSpPr>
          <a:spLocks/>
        </xdr:cNvSpPr>
      </xdr:nvSpPr>
      <xdr:spPr>
        <a:xfrm>
          <a:off x="514350" y="72104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48</xdr:row>
      <xdr:rowOff>152400</xdr:rowOff>
    </xdr:from>
    <xdr:to>
      <xdr:col>4</xdr:col>
      <xdr:colOff>447675</xdr:colOff>
      <xdr:row>48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504825" y="80772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48</xdr:row>
      <xdr:rowOff>152400</xdr:rowOff>
    </xdr:to>
    <xdr:sp>
      <xdr:nvSpPr>
        <xdr:cNvPr id="13" name="Line 14"/>
        <xdr:cNvSpPr>
          <a:spLocks/>
        </xdr:cNvSpPr>
      </xdr:nvSpPr>
      <xdr:spPr>
        <a:xfrm flipV="1">
          <a:off x="609600" y="74390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38100</xdr:colOff>
      <xdr:row>48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1838325" y="74390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209675" y="74390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47625</xdr:rowOff>
    </xdr:from>
    <xdr:to>
      <xdr:col>2</xdr:col>
      <xdr:colOff>0</xdr:colOff>
      <xdr:row>43</xdr:row>
      <xdr:rowOff>47625</xdr:rowOff>
    </xdr:to>
    <xdr:sp>
      <xdr:nvSpPr>
        <xdr:cNvPr id="16" name="Line 17"/>
        <xdr:cNvSpPr>
          <a:spLocks/>
        </xdr:cNvSpPr>
      </xdr:nvSpPr>
      <xdr:spPr>
        <a:xfrm>
          <a:off x="619125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47625</xdr:rowOff>
    </xdr:from>
    <xdr:to>
      <xdr:col>3</xdr:col>
      <xdr:colOff>9525</xdr:colOff>
      <xdr:row>43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123825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47625</xdr:rowOff>
    </xdr:from>
    <xdr:to>
      <xdr:col>3</xdr:col>
      <xdr:colOff>600075</xdr:colOff>
      <xdr:row>43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182880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85725</xdr:rowOff>
    </xdr:from>
    <xdr:to>
      <xdr:col>15</xdr:col>
      <xdr:colOff>19050</xdr:colOff>
      <xdr:row>59</xdr:row>
      <xdr:rowOff>0</xdr:rowOff>
    </xdr:to>
    <xdr:graphicFrame>
      <xdr:nvGraphicFramePr>
        <xdr:cNvPr id="19" name="Chart 22"/>
        <xdr:cNvGraphicFramePr/>
      </xdr:nvGraphicFramePr>
      <xdr:xfrm>
        <a:off x="4276725" y="7038975"/>
        <a:ext cx="4886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65</xdr:row>
      <xdr:rowOff>95250</xdr:rowOff>
    </xdr:from>
    <xdr:to>
      <xdr:col>0</xdr:col>
      <xdr:colOff>514350</xdr:colOff>
      <xdr:row>71</xdr:row>
      <xdr:rowOff>0</xdr:rowOff>
    </xdr:to>
    <xdr:sp>
      <xdr:nvSpPr>
        <xdr:cNvPr id="20" name="Line 23"/>
        <xdr:cNvSpPr>
          <a:spLocks/>
        </xdr:cNvSpPr>
      </xdr:nvSpPr>
      <xdr:spPr>
        <a:xfrm>
          <a:off x="514350" y="107918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70</xdr:row>
      <xdr:rowOff>152400</xdr:rowOff>
    </xdr:from>
    <xdr:to>
      <xdr:col>4</xdr:col>
      <xdr:colOff>447675</xdr:colOff>
      <xdr:row>70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504825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70</xdr:row>
      <xdr:rowOff>152400</xdr:rowOff>
    </xdr:to>
    <xdr:sp>
      <xdr:nvSpPr>
        <xdr:cNvPr id="22" name="Line 25"/>
        <xdr:cNvSpPr>
          <a:spLocks/>
        </xdr:cNvSpPr>
      </xdr:nvSpPr>
      <xdr:spPr>
        <a:xfrm flipV="1">
          <a:off x="609600" y="110204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4</xdr:col>
      <xdr:colOff>38100</xdr:colOff>
      <xdr:row>70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1838325" y="110204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1209675" y="110204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47625</xdr:rowOff>
    </xdr:from>
    <xdr:to>
      <xdr:col>2</xdr:col>
      <xdr:colOff>0</xdr:colOff>
      <xdr:row>65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619125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47625</xdr:rowOff>
    </xdr:from>
    <xdr:to>
      <xdr:col>3</xdr:col>
      <xdr:colOff>9525</xdr:colOff>
      <xdr:row>65</xdr:row>
      <xdr:rowOff>47625</xdr:rowOff>
    </xdr:to>
    <xdr:sp>
      <xdr:nvSpPr>
        <xdr:cNvPr id="26" name="Line 29"/>
        <xdr:cNvSpPr>
          <a:spLocks/>
        </xdr:cNvSpPr>
      </xdr:nvSpPr>
      <xdr:spPr>
        <a:xfrm>
          <a:off x="123825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47625</xdr:rowOff>
    </xdr:from>
    <xdr:to>
      <xdr:col>3</xdr:col>
      <xdr:colOff>600075</xdr:colOff>
      <xdr:row>65</xdr:row>
      <xdr:rowOff>47625</xdr:rowOff>
    </xdr:to>
    <xdr:sp>
      <xdr:nvSpPr>
        <xdr:cNvPr id="27" name="Line 30"/>
        <xdr:cNvSpPr>
          <a:spLocks/>
        </xdr:cNvSpPr>
      </xdr:nvSpPr>
      <xdr:spPr>
        <a:xfrm>
          <a:off x="182880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64</xdr:row>
      <xdr:rowOff>9525</xdr:rowOff>
    </xdr:from>
    <xdr:to>
      <xdr:col>15</xdr:col>
      <xdr:colOff>0</xdr:colOff>
      <xdr:row>80</xdr:row>
      <xdr:rowOff>85725</xdr:rowOff>
    </xdr:to>
    <xdr:graphicFrame>
      <xdr:nvGraphicFramePr>
        <xdr:cNvPr id="28" name="Chart 37"/>
        <xdr:cNvGraphicFramePr/>
      </xdr:nvGraphicFramePr>
      <xdr:xfrm>
        <a:off x="4286250" y="10544175"/>
        <a:ext cx="48577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85</xdr:row>
      <xdr:rowOff>47625</xdr:rowOff>
    </xdr:from>
    <xdr:to>
      <xdr:col>14</xdr:col>
      <xdr:colOff>571500</xdr:colOff>
      <xdr:row>102</xdr:row>
      <xdr:rowOff>0</xdr:rowOff>
    </xdr:to>
    <xdr:graphicFrame>
      <xdr:nvGraphicFramePr>
        <xdr:cNvPr id="29" name="Chart 97"/>
        <xdr:cNvGraphicFramePr/>
      </xdr:nvGraphicFramePr>
      <xdr:xfrm>
        <a:off x="4210050" y="14001750"/>
        <a:ext cx="4895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0</xdr:row>
      <xdr:rowOff>47625</xdr:rowOff>
    </xdr:from>
    <xdr:to>
      <xdr:col>11</xdr:col>
      <xdr:colOff>600075</xdr:colOff>
      <xdr:row>5</xdr:row>
      <xdr:rowOff>85725</xdr:rowOff>
    </xdr:to>
    <xdr:pic>
      <xdr:nvPicPr>
        <xdr:cNvPr id="30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5"/>
        <a:srcRect l="66419" t="34582" r="7781" b="26600"/>
        <a:stretch>
          <a:fillRect/>
        </a:stretch>
      </xdr:blipFill>
      <xdr:spPr>
        <a:xfrm>
          <a:off x="3705225" y="47625"/>
          <a:ext cx="3600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workbookViewId="0" topLeftCell="A1">
      <selection activeCell="C91" sqref="C91"/>
    </sheetView>
  </sheetViews>
  <sheetFormatPr defaultColWidth="9.140625" defaultRowHeight="12.75"/>
  <sheetData>
    <row r="2" spans="2:13" ht="20.25">
      <c r="B2" s="26" t="s">
        <v>18</v>
      </c>
      <c r="M2" s="28" t="s">
        <v>33</v>
      </c>
    </row>
    <row r="4" spans="1:6" ht="12.75">
      <c r="A4" s="1" t="s">
        <v>19</v>
      </c>
      <c r="B4" s="40"/>
      <c r="C4" s="40"/>
      <c r="D4" s="40"/>
      <c r="E4" s="40"/>
      <c r="F4" s="40"/>
    </row>
    <row r="5" spans="1:6" ht="12.75">
      <c r="A5" s="1" t="s">
        <v>20</v>
      </c>
      <c r="B5" s="40"/>
      <c r="C5" s="40"/>
      <c r="D5" s="40"/>
      <c r="E5" s="40"/>
      <c r="F5" s="40"/>
    </row>
    <row r="6" spans="1:6" ht="12.75">
      <c r="A6" s="1" t="s">
        <v>21</v>
      </c>
      <c r="B6" s="41"/>
      <c r="C6" s="41"/>
      <c r="D6" s="1" t="s">
        <v>22</v>
      </c>
      <c r="E6" s="41"/>
      <c r="F6" s="41"/>
    </row>
    <row r="7" spans="11:17" ht="12.75">
      <c r="K7" s="20"/>
      <c r="L7" s="20"/>
      <c r="M7" s="20"/>
      <c r="N7" s="20"/>
      <c r="O7" s="20"/>
      <c r="P7" s="20"/>
      <c r="Q7" s="20"/>
    </row>
    <row r="8" spans="11:17" ht="12.75">
      <c r="K8" s="20"/>
      <c r="L8" s="23"/>
      <c r="M8" s="20"/>
      <c r="N8" s="20"/>
      <c r="O8" s="22"/>
      <c r="P8" s="20"/>
      <c r="Q8" s="20"/>
    </row>
    <row r="9" spans="1:17" ht="12.75">
      <c r="A9" t="s">
        <v>0</v>
      </c>
      <c r="K9" s="20"/>
      <c r="L9" s="21"/>
      <c r="M9" s="20"/>
      <c r="N9" s="20"/>
      <c r="O9" s="23"/>
      <c r="P9" s="20"/>
      <c r="Q9" s="20"/>
    </row>
    <row r="10" spans="5:17" ht="12.75">
      <c r="E10" s="1" t="s">
        <v>1</v>
      </c>
      <c r="F10" s="30">
        <v>160</v>
      </c>
      <c r="G10" s="14" t="s">
        <v>5</v>
      </c>
      <c r="I10" s="1" t="s">
        <v>1</v>
      </c>
      <c r="J10" s="13">
        <v>170</v>
      </c>
      <c r="K10" s="14" t="s">
        <v>5</v>
      </c>
      <c r="M10" s="1" t="s">
        <v>1</v>
      </c>
      <c r="N10" s="13">
        <v>170</v>
      </c>
      <c r="O10" s="14" t="s">
        <v>5</v>
      </c>
      <c r="P10" s="20"/>
      <c r="Q10" s="20"/>
    </row>
    <row r="11" spans="5:17" ht="14.25">
      <c r="E11" s="1" t="s">
        <v>2</v>
      </c>
      <c r="F11" s="31">
        <v>1.7</v>
      </c>
      <c r="G11" s="16" t="s">
        <v>6</v>
      </c>
      <c r="I11" s="1" t="s">
        <v>4</v>
      </c>
      <c r="J11" s="15">
        <v>0.2</v>
      </c>
      <c r="K11" s="16" t="s">
        <v>17</v>
      </c>
      <c r="M11" s="1" t="s">
        <v>3</v>
      </c>
      <c r="N11" s="15">
        <v>17</v>
      </c>
      <c r="O11" s="16" t="s">
        <v>7</v>
      </c>
      <c r="P11" s="20"/>
      <c r="Q11" s="20"/>
    </row>
    <row r="12" spans="5:17" ht="14.25">
      <c r="E12" s="1" t="s">
        <v>3</v>
      </c>
      <c r="F12" s="24">
        <f>F10/1000/(F13/2)^2</f>
        <v>18.062500000000004</v>
      </c>
      <c r="G12" s="16" t="s">
        <v>7</v>
      </c>
      <c r="I12" s="1" t="s">
        <v>3</v>
      </c>
      <c r="J12" s="24">
        <f>4*J10/J11/J11/1000</f>
        <v>17</v>
      </c>
      <c r="K12" s="16" t="s">
        <v>7</v>
      </c>
      <c r="M12" s="1" t="s">
        <v>4</v>
      </c>
      <c r="N12" s="19">
        <f>SQRT(N10/N11/1000)*2</f>
        <v>0.2</v>
      </c>
      <c r="O12" s="16" t="s">
        <v>17</v>
      </c>
      <c r="P12" s="20"/>
      <c r="Q12" s="20"/>
    </row>
    <row r="13" spans="5:15" ht="12.75">
      <c r="E13" s="1" t="s">
        <v>4</v>
      </c>
      <c r="F13" s="25">
        <f>F10/1000/F11*2</f>
        <v>0.18823529411764706</v>
      </c>
      <c r="G13" s="18" t="s">
        <v>8</v>
      </c>
      <c r="I13" s="1" t="s">
        <v>2</v>
      </c>
      <c r="J13" s="25">
        <f>J12*J11/2</f>
        <v>1.7000000000000002</v>
      </c>
      <c r="K13" s="18" t="s">
        <v>6</v>
      </c>
      <c r="M13" s="1" t="s">
        <v>2</v>
      </c>
      <c r="N13" s="17">
        <f>N11*N12/2</f>
        <v>1.7000000000000002</v>
      </c>
      <c r="O13" s="18" t="s">
        <v>6</v>
      </c>
    </row>
    <row r="14" spans="4:14" ht="12.75">
      <c r="D14" t="s">
        <v>1</v>
      </c>
      <c r="I14" s="22"/>
      <c r="J14" s="20"/>
      <c r="K14" s="20"/>
      <c r="L14" s="21"/>
      <c r="M14" s="20"/>
      <c r="N14" s="7"/>
    </row>
    <row r="15" spans="9:14" ht="12.75">
      <c r="I15" s="22"/>
      <c r="J15" s="20"/>
      <c r="K15" s="20"/>
      <c r="L15" s="21"/>
      <c r="M15" s="20"/>
      <c r="N15" s="7"/>
    </row>
    <row r="16" spans="9:14" ht="12.75">
      <c r="I16" s="22"/>
      <c r="J16" s="20"/>
      <c r="K16" s="20"/>
      <c r="L16" s="21"/>
      <c r="M16" s="20"/>
      <c r="N16" s="7"/>
    </row>
    <row r="17" spans="9:14" ht="12.75">
      <c r="I17" s="22"/>
      <c r="J17" s="20"/>
      <c r="K17" s="20"/>
      <c r="L17" s="21"/>
      <c r="M17" s="20"/>
      <c r="N17" s="7"/>
    </row>
    <row r="18" spans="9:14" ht="12.75">
      <c r="I18" s="22"/>
      <c r="J18" s="20"/>
      <c r="K18" s="20"/>
      <c r="L18" s="21"/>
      <c r="M18" s="20"/>
      <c r="N18" s="7"/>
    </row>
    <row r="19" spans="9:14" ht="12.75">
      <c r="I19" s="23"/>
      <c r="J19" s="20"/>
      <c r="K19" s="20"/>
      <c r="L19" s="22"/>
      <c r="M19" s="20"/>
      <c r="N19" s="7"/>
    </row>
    <row r="24" spans="1:15" ht="12.75">
      <c r="A24" t="s">
        <v>0</v>
      </c>
      <c r="L24">
        <v>0</v>
      </c>
      <c r="M24">
        <f>C36</f>
        <v>250.00000000000006</v>
      </c>
      <c r="N24" s="5">
        <f>C31-C36</f>
        <v>550</v>
      </c>
      <c r="O24" s="5">
        <f>C31</f>
        <v>800</v>
      </c>
    </row>
    <row r="25" spans="12:15" ht="12.75">
      <c r="L25">
        <v>0</v>
      </c>
      <c r="M25">
        <f>IF(F33=" ",C32,F33)</f>
        <v>5</v>
      </c>
      <c r="N25">
        <f>M25</f>
        <v>5</v>
      </c>
      <c r="O25">
        <v>0</v>
      </c>
    </row>
    <row r="29" ht="12.75">
      <c r="E29" t="s">
        <v>1</v>
      </c>
    </row>
    <row r="31" spans="2:4" ht="12.75">
      <c r="B31" s="1" t="s">
        <v>1</v>
      </c>
      <c r="C31" s="32">
        <v>800</v>
      </c>
      <c r="D31" t="s">
        <v>5</v>
      </c>
    </row>
    <row r="32" spans="2:7" ht="12.75">
      <c r="B32" s="1" t="s">
        <v>2</v>
      </c>
      <c r="C32" s="29">
        <v>5</v>
      </c>
      <c r="D32" t="s">
        <v>6</v>
      </c>
      <c r="E32" s="6" t="str">
        <f>IF($C$34*$C$33^2/2*1000*2&gt;$C$31,"Will reach max speed"," ")</f>
        <v> </v>
      </c>
      <c r="F32" s="7"/>
      <c r="G32" s="7"/>
    </row>
    <row r="33" spans="2:8" ht="12.75">
      <c r="B33" s="1" t="s">
        <v>9</v>
      </c>
      <c r="C33" s="29">
        <v>0.1</v>
      </c>
      <c r="D33" t="s">
        <v>8</v>
      </c>
      <c r="E33" s="8">
        <f>(2*C36/1000/C34)^0.5</f>
        <v>0.1</v>
      </c>
      <c r="F33" s="27" t="str">
        <f>IF(E33&lt;C33,E33*C34," ")</f>
        <v> </v>
      </c>
      <c r="G33" s="6" t="str">
        <f>IF($C$34*$C$33^2/2*1000*2&gt;$C$31,"m/s"," ")</f>
        <v> </v>
      </c>
      <c r="H33" s="7"/>
    </row>
    <row r="34" spans="2:4" ht="14.25">
      <c r="B34" s="1" t="s">
        <v>3</v>
      </c>
      <c r="C34" s="2">
        <f>C32/C33</f>
        <v>50</v>
      </c>
      <c r="D34" t="s">
        <v>7</v>
      </c>
    </row>
    <row r="35" spans="2:4" ht="12.75">
      <c r="B35" s="1" t="s">
        <v>11</v>
      </c>
      <c r="C35" s="3">
        <f>C31/1000/C37</f>
        <v>3.076923076923077</v>
      </c>
      <c r="D35" t="s">
        <v>12</v>
      </c>
    </row>
    <row r="36" spans="2:4" ht="12.75">
      <c r="B36" s="1" t="s">
        <v>10</v>
      </c>
      <c r="C36" s="4">
        <f>IF($C$34*$C$33^2/2*1000*2&gt;$C$31,C31/2,C34*C33^2/2*1000)</f>
        <v>250.00000000000006</v>
      </c>
      <c r="D36" t="s">
        <v>5</v>
      </c>
    </row>
    <row r="37" spans="2:4" ht="12.75">
      <c r="B37" s="1" t="s">
        <v>4</v>
      </c>
      <c r="C37" s="3">
        <f>IF(E33&lt;C33,2*E33,2*C33+(C31-2*C36)/1000/C32)</f>
        <v>0.26</v>
      </c>
      <c r="D37" t="s">
        <v>8</v>
      </c>
    </row>
    <row r="42" spans="2:4" ht="12.75">
      <c r="B42" s="9"/>
      <c r="C42" s="9"/>
      <c r="D42" s="9"/>
    </row>
    <row r="43" spans="2:4" ht="12.75">
      <c r="B43" s="9" t="s">
        <v>14</v>
      </c>
      <c r="C43" s="9" t="s">
        <v>14</v>
      </c>
      <c r="D43" s="9" t="s">
        <v>14</v>
      </c>
    </row>
    <row r="45" ht="12.75">
      <c r="A45" t="s">
        <v>0</v>
      </c>
    </row>
    <row r="46" spans="10:13" ht="12.75">
      <c r="J46">
        <v>0</v>
      </c>
      <c r="K46">
        <f>C58</f>
        <v>266.6666666666667</v>
      </c>
      <c r="L46">
        <f>2*K46</f>
        <v>533.3333333333334</v>
      </c>
      <c r="M46" s="5">
        <f>C52</f>
        <v>800</v>
      </c>
    </row>
    <row r="47" spans="10:13" ht="12.75">
      <c r="J47">
        <v>0</v>
      </c>
      <c r="K47">
        <f>C54</f>
        <v>1.3333333333333335</v>
      </c>
      <c r="L47">
        <f>K47</f>
        <v>1.3333333333333335</v>
      </c>
      <c r="M47">
        <v>0</v>
      </c>
    </row>
    <row r="50" ht="12.75">
      <c r="E50" t="s">
        <v>1</v>
      </c>
    </row>
    <row r="52" spans="2:4" ht="12.75">
      <c r="B52" s="1" t="s">
        <v>1</v>
      </c>
      <c r="C52" s="32">
        <v>800</v>
      </c>
      <c r="D52" t="s">
        <v>5</v>
      </c>
    </row>
    <row r="53" spans="2:4" ht="12.75">
      <c r="B53" s="1" t="s">
        <v>4</v>
      </c>
      <c r="C53" s="29">
        <v>1</v>
      </c>
      <c r="D53" t="s">
        <v>8</v>
      </c>
    </row>
    <row r="54" spans="2:4" ht="12.75">
      <c r="B54" s="1" t="s">
        <v>2</v>
      </c>
      <c r="C54" s="3">
        <f>5/3*C56</f>
        <v>1.3333333333333335</v>
      </c>
      <c r="D54" t="s">
        <v>12</v>
      </c>
    </row>
    <row r="55" spans="2:4" ht="14.25">
      <c r="B55" s="1" t="s">
        <v>3</v>
      </c>
      <c r="C55" s="3">
        <f>C52/3000/C60^2*2</f>
        <v>3.3333333333333326</v>
      </c>
      <c r="D55" t="s">
        <v>7</v>
      </c>
    </row>
    <row r="56" spans="2:4" ht="12.75">
      <c r="B56" s="1" t="s">
        <v>11</v>
      </c>
      <c r="C56" s="3">
        <f>C52/1000/C53</f>
        <v>0.8</v>
      </c>
      <c r="D56" t="s">
        <v>12</v>
      </c>
    </row>
    <row r="57" spans="2:4" ht="12.75">
      <c r="B57" s="1" t="s">
        <v>10</v>
      </c>
      <c r="C57" s="10">
        <f>C52/3</f>
        <v>266.6666666666667</v>
      </c>
      <c r="D57" t="s">
        <v>5</v>
      </c>
    </row>
    <row r="58" spans="2:4" ht="12.75">
      <c r="B58" s="1" t="s">
        <v>15</v>
      </c>
      <c r="C58" s="10">
        <f>C52/3</f>
        <v>266.6666666666667</v>
      </c>
      <c r="D58" t="s">
        <v>5</v>
      </c>
    </row>
    <row r="59" spans="2:4" ht="12.75">
      <c r="B59" s="1" t="s">
        <v>16</v>
      </c>
      <c r="C59" s="11">
        <f>C58/1000/C54</f>
        <v>0.19999999999999998</v>
      </c>
      <c r="D59" t="s">
        <v>8</v>
      </c>
    </row>
    <row r="60" spans="2:4" ht="12.75">
      <c r="B60" s="1" t="s">
        <v>9</v>
      </c>
      <c r="C60" s="11">
        <f>(C53-C59)/2</f>
        <v>0.4</v>
      </c>
      <c r="D60" t="s">
        <v>8</v>
      </c>
    </row>
    <row r="64" spans="2:4" ht="12.75">
      <c r="B64" s="9"/>
      <c r="C64" s="9"/>
      <c r="D64" s="9"/>
    </row>
    <row r="65" spans="2:4" ht="12.75">
      <c r="B65" s="9" t="s">
        <v>13</v>
      </c>
      <c r="C65" s="9" t="s">
        <v>13</v>
      </c>
      <c r="D65" s="9" t="s">
        <v>13</v>
      </c>
    </row>
    <row r="67" ht="12.75">
      <c r="A67" t="s">
        <v>0</v>
      </c>
    </row>
    <row r="72" ht="12.75">
      <c r="E72" t="s">
        <v>1</v>
      </c>
    </row>
    <row r="73" spans="10:13" ht="12.75">
      <c r="J73">
        <v>0</v>
      </c>
      <c r="K73" s="12">
        <f>C79</f>
        <v>2.5</v>
      </c>
      <c r="L73" s="12">
        <f>C79+C80</f>
        <v>7.5</v>
      </c>
      <c r="M73" s="5">
        <f>C74</f>
        <v>10</v>
      </c>
    </row>
    <row r="74" spans="2:13" ht="12.75">
      <c r="B74" s="1" t="s">
        <v>1</v>
      </c>
      <c r="C74" s="32">
        <v>10</v>
      </c>
      <c r="D74" t="s">
        <v>5</v>
      </c>
      <c r="J74">
        <v>0</v>
      </c>
      <c r="K74">
        <f>C76</f>
        <v>0.06</v>
      </c>
      <c r="L74">
        <f>K74</f>
        <v>0.06</v>
      </c>
      <c r="M74">
        <v>0</v>
      </c>
    </row>
    <row r="75" spans="2:4" ht="12.75">
      <c r="B75" s="1" t="s">
        <v>4</v>
      </c>
      <c r="C75" s="29">
        <v>0.25</v>
      </c>
      <c r="D75" t="s">
        <v>8</v>
      </c>
    </row>
    <row r="76" spans="2:4" ht="12.75">
      <c r="B76" s="1" t="s">
        <v>2</v>
      </c>
      <c r="C76" s="3">
        <f>1.5*C78</f>
        <v>0.06</v>
      </c>
      <c r="D76" t="s">
        <v>12</v>
      </c>
    </row>
    <row r="77" spans="2:4" ht="14.25">
      <c r="B77" s="1" t="s">
        <v>3</v>
      </c>
      <c r="C77" s="3">
        <f>C79/1000*2/C82^2</f>
        <v>0.7200000000000001</v>
      </c>
      <c r="D77" t="s">
        <v>7</v>
      </c>
    </row>
    <row r="78" spans="2:4" ht="12.75">
      <c r="B78" s="1" t="s">
        <v>11</v>
      </c>
      <c r="C78" s="3">
        <f>C74/1000/C75</f>
        <v>0.04</v>
      </c>
      <c r="D78" t="s">
        <v>12</v>
      </c>
    </row>
    <row r="79" spans="2:4" ht="12.75">
      <c r="B79" s="1" t="s">
        <v>10</v>
      </c>
      <c r="C79" s="10">
        <f>(C74-C80)/2</f>
        <v>2.5</v>
      </c>
      <c r="D79" t="s">
        <v>5</v>
      </c>
    </row>
    <row r="80" spans="2:4" ht="12.75">
      <c r="B80" s="1" t="s">
        <v>15</v>
      </c>
      <c r="C80" s="10">
        <f>C76*1000*C81</f>
        <v>5</v>
      </c>
      <c r="D80" t="s">
        <v>5</v>
      </c>
    </row>
    <row r="81" spans="2:5" ht="12.75">
      <c r="B81" s="1" t="s">
        <v>16</v>
      </c>
      <c r="C81" s="11">
        <f>C75/3</f>
        <v>0.08333333333333333</v>
      </c>
      <c r="D81" t="s">
        <v>8</v>
      </c>
      <c r="E81">
        <f>1/3-C75</f>
        <v>0.08333333333333331</v>
      </c>
    </row>
    <row r="82" spans="2:4" ht="12.75">
      <c r="B82" s="1" t="s">
        <v>9</v>
      </c>
      <c r="C82" s="11">
        <f>C75/3</f>
        <v>0.08333333333333333</v>
      </c>
      <c r="D82" t="s">
        <v>8</v>
      </c>
    </row>
    <row r="86" ht="12.75">
      <c r="B86" s="39" t="s">
        <v>32</v>
      </c>
    </row>
    <row r="88" spans="1:9" ht="14.25">
      <c r="A88" t="s">
        <v>3</v>
      </c>
      <c r="C88" s="13">
        <v>1</v>
      </c>
      <c r="D88" s="14" t="s">
        <v>7</v>
      </c>
      <c r="I88">
        <f>IF((J92+J94)&gt;H90,1,0)</f>
        <v>0</v>
      </c>
    </row>
    <row r="89" spans="1:10" ht="14.25">
      <c r="A89" t="s">
        <v>23</v>
      </c>
      <c r="C89" s="15">
        <f>C88</f>
        <v>1</v>
      </c>
      <c r="D89" s="16" t="s">
        <v>7</v>
      </c>
      <c r="I89">
        <f>IF(I88=1,J89,C91)</f>
        <v>0.2</v>
      </c>
      <c r="J89">
        <f>I93*C88</f>
        <v>0.22360679774997896</v>
      </c>
    </row>
    <row r="90" spans="1:8" ht="12.75">
      <c r="A90" t="s">
        <v>24</v>
      </c>
      <c r="C90" s="15">
        <v>50</v>
      </c>
      <c r="D90" s="16" t="s">
        <v>5</v>
      </c>
      <c r="H90" s="15">
        <f>C90/1000</f>
        <v>0.05</v>
      </c>
    </row>
    <row r="91" spans="1:4" ht="12.75">
      <c r="A91" t="s">
        <v>0</v>
      </c>
      <c r="C91" s="15">
        <v>0.2</v>
      </c>
      <c r="D91" s="16" t="s">
        <v>6</v>
      </c>
    </row>
    <row r="92" spans="1:11" ht="12.75">
      <c r="A92" t="s">
        <v>25</v>
      </c>
      <c r="C92" s="38">
        <f>1000*H92</f>
        <v>20.000000000000004</v>
      </c>
      <c r="D92" s="16" t="s">
        <v>5</v>
      </c>
      <c r="H92" s="19">
        <f>IF($I$88=0,J92,I92)</f>
        <v>0.020000000000000004</v>
      </c>
      <c r="I92">
        <f>H90*C89/(C89+C88)</f>
        <v>0.025</v>
      </c>
      <c r="J92" s="33">
        <f>C88*J93*J93/2</f>
        <v>0.020000000000000004</v>
      </c>
      <c r="K92" s="34"/>
    </row>
    <row r="93" spans="1:10" ht="12.75">
      <c r="A93" t="s">
        <v>26</v>
      </c>
      <c r="C93" s="19">
        <f>IF($I$88=0,J93,I93)</f>
        <v>0.2</v>
      </c>
      <c r="D93" s="16" t="s">
        <v>27</v>
      </c>
      <c r="I93">
        <f>SQRT(2*I92/C88)</f>
        <v>0.22360679774997896</v>
      </c>
      <c r="J93" s="33">
        <f>C91/C88</f>
        <v>0.2</v>
      </c>
    </row>
    <row r="94" spans="1:10" ht="12.75">
      <c r="A94" t="s">
        <v>28</v>
      </c>
      <c r="C94" s="38">
        <f>H94*1000</f>
        <v>20.000000000000004</v>
      </c>
      <c r="D94" s="16" t="s">
        <v>5</v>
      </c>
      <c r="H94" s="19">
        <f>IF($I$88=0,J94,I94)</f>
        <v>0.020000000000000004</v>
      </c>
      <c r="I94">
        <f>H90*C88/(C89+C88)</f>
        <v>0.025</v>
      </c>
      <c r="J94" s="33">
        <f>C89*J95*J95/2</f>
        <v>0.020000000000000004</v>
      </c>
    </row>
    <row r="95" spans="1:14" ht="12.75">
      <c r="A95" t="s">
        <v>29</v>
      </c>
      <c r="C95" s="19">
        <f>IF($I$88=0,J95,I95)</f>
        <v>0.2</v>
      </c>
      <c r="D95" s="16" t="s">
        <v>27</v>
      </c>
      <c r="I95">
        <f>SQRT(2*I94/C89)</f>
        <v>0.22360679774997896</v>
      </c>
      <c r="J95" s="33">
        <f>C91/C89</f>
        <v>0.2</v>
      </c>
      <c r="K95">
        <v>0</v>
      </c>
      <c r="L95" s="35">
        <f>H92*1000</f>
        <v>20.000000000000004</v>
      </c>
      <c r="M95" s="35">
        <f>L95+H96*1000</f>
        <v>30</v>
      </c>
      <c r="N95">
        <f>H90*1000</f>
        <v>50</v>
      </c>
    </row>
    <row r="96" spans="1:14" ht="12.75">
      <c r="A96" t="s">
        <v>30</v>
      </c>
      <c r="C96" s="38">
        <f>H96*1000</f>
        <v>9.999999999999995</v>
      </c>
      <c r="D96" s="16" t="s">
        <v>5</v>
      </c>
      <c r="H96" s="19">
        <f>H90-H92-H94</f>
        <v>0.009999999999999995</v>
      </c>
      <c r="J96" s="36" t="str">
        <f>IF((H92+H94)&gt;H90,"Du når ej önskad max hastighet"," ")</f>
        <v> </v>
      </c>
      <c r="K96">
        <v>0</v>
      </c>
      <c r="L96">
        <f>I89</f>
        <v>0.2</v>
      </c>
      <c r="M96">
        <f>L96</f>
        <v>0.2</v>
      </c>
      <c r="N96">
        <v>0</v>
      </c>
    </row>
    <row r="97" spans="1:4" ht="12.75">
      <c r="A97" t="s">
        <v>31</v>
      </c>
      <c r="C97" s="19">
        <f>H96/C91</f>
        <v>0.049999999999999975</v>
      </c>
      <c r="D97" s="16" t="s">
        <v>27</v>
      </c>
    </row>
    <row r="98" spans="1:10" ht="12.75">
      <c r="A98" t="s">
        <v>4</v>
      </c>
      <c r="C98" s="19">
        <f>IF($I$88=0,J98,I98)</f>
        <v>0.45</v>
      </c>
      <c r="D98" s="16" t="s">
        <v>27</v>
      </c>
      <c r="I98">
        <f>I93+I95</f>
        <v>0.4472135954999579</v>
      </c>
      <c r="J98" s="17">
        <f>C95+C93+C97</f>
        <v>0.45</v>
      </c>
    </row>
    <row r="99" spans="1:4" ht="12.75">
      <c r="A99" t="s">
        <v>11</v>
      </c>
      <c r="C99" s="17">
        <f>H90/C98</f>
        <v>0.11111111111111112</v>
      </c>
      <c r="D99" s="18" t="s">
        <v>6</v>
      </c>
    </row>
    <row r="101" ht="12.75">
      <c r="A101" s="36" t="str">
        <f>IF(I88=1,"You will not reach full speed"," ")</f>
        <v> </v>
      </c>
    </row>
    <row r="102" spans="1:4" ht="12.75">
      <c r="A102" s="36" t="str">
        <f>IF(I88=1,"You will reach just"," ")</f>
        <v> </v>
      </c>
      <c r="C102" s="37" t="str">
        <f>IF(I88=1,I93*C88," ")</f>
        <v> </v>
      </c>
      <c r="D102" s="36" t="str">
        <f>IF(I88=1,"m/s"," ")</f>
        <v> </v>
      </c>
    </row>
  </sheetData>
  <sheetProtection password="CC6C" sheet="1" objects="1" scenarios="1"/>
  <mergeCells count="4">
    <mergeCell ref="B4:F4"/>
    <mergeCell ref="B6:C6"/>
    <mergeCell ref="B5:F5"/>
    <mergeCell ref="E6:F6"/>
  </mergeCells>
  <conditionalFormatting sqref="C102">
    <cfRule type="expression" priority="1" dxfId="0" stopIfTrue="1">
      <formula>$I$88=1</formula>
    </cfRule>
  </conditionalFormatting>
  <printOptions/>
  <pageMargins left="0.2" right="0.24" top="0.55" bottom="0.34" header="0.2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 AB Tollo Linear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Hjalmarsson</dc:creator>
  <cp:keywords/>
  <dc:description/>
  <cp:lastModifiedBy>Doug Marsh</cp:lastModifiedBy>
  <cp:lastPrinted>2009-02-06T14:12:24Z</cp:lastPrinted>
  <dcterms:created xsi:type="dcterms:W3CDTF">2008-09-26T08:45:42Z</dcterms:created>
  <dcterms:modified xsi:type="dcterms:W3CDTF">2012-03-01T19:00:53Z</dcterms:modified>
  <cp:category/>
  <cp:version/>
  <cp:contentType/>
  <cp:contentStatus/>
</cp:coreProperties>
</file>